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obyXGq5NUIA3lssJVuVp1gXQ2k8cGWYSBnM6w3duC7oCtrmcYRRpW42wWzkbY4XWNkCL5udQdlxQJrul6Zh3A==" workbookSaltValue="xmQdfHR7JclbDat/VblRtg==" workbookSpinCount="100000" lockStructure="1"/>
  <bookViews>
    <workbookView xWindow="0" yWindow="0" windowWidth="15600" windowHeight="775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M16" i="1" l="1"/>
  <c r="N18" i="1" s="1"/>
  <c r="F13" i="1"/>
  <c r="M7" i="1" s="1"/>
  <c r="M9" i="1" s="1"/>
  <c r="F29" i="1"/>
  <c r="F28" i="1" l="1"/>
  <c r="N20" i="1"/>
  <c r="M14" i="1"/>
  <c r="N19" i="1" l="1"/>
  <c r="M8" i="1"/>
  <c r="N21" i="1" l="1"/>
  <c r="M22" i="1" s="1"/>
</calcChain>
</file>

<file path=xl/sharedStrings.xml><?xml version="1.0" encoding="utf-8"?>
<sst xmlns="http://schemas.openxmlformats.org/spreadsheetml/2006/main" count="87" uniqueCount="77">
  <si>
    <t>Effort de service =  G + Q</t>
  </si>
  <si>
    <t>Effort ultime =  1.35 G + 1.5 Q</t>
  </si>
  <si>
    <t>Contrainte admissible du sol</t>
  </si>
  <si>
    <t xml:space="preserve"> Grand coté du poteau</t>
  </si>
  <si>
    <t>petit coté de poteau</t>
  </si>
  <si>
    <t>nature du sol</t>
  </si>
  <si>
    <t>Terrains non cohérents à bonne compacité</t>
  </si>
  <si>
    <t>Terrains non cohérents à compacité moyenne</t>
  </si>
  <si>
    <t>Argiles</t>
  </si>
  <si>
    <t xml:space="preserve">Roches peu fissurées saines              </t>
  </si>
  <si>
    <r>
      <t>s</t>
    </r>
    <r>
      <rPr>
        <sz val="12"/>
        <color theme="1"/>
        <rFont val="Arial"/>
        <family val="2"/>
      </rPr>
      <t>sol</t>
    </r>
  </si>
  <si>
    <t>b=</t>
  </si>
  <si>
    <t>a=</t>
  </si>
  <si>
    <t>Fe =</t>
  </si>
  <si>
    <t>Fc28 =</t>
  </si>
  <si>
    <t>Nser =</t>
  </si>
  <si>
    <t>Nu =</t>
  </si>
  <si>
    <t>m</t>
  </si>
  <si>
    <t>MPa</t>
  </si>
  <si>
    <t>MN</t>
  </si>
  <si>
    <t>0.75 à 4.6</t>
  </si>
  <si>
    <t>0.35 à 0.76</t>
  </si>
  <si>
    <t>0.20 à 0.41</t>
  </si>
  <si>
    <t>0.10 à 0.31</t>
  </si>
  <si>
    <t>données</t>
  </si>
  <si>
    <t>Aire de la surface portante</t>
  </si>
  <si>
    <t>Calcul des dimensions de la semelle</t>
  </si>
  <si>
    <r>
      <t>S=(G+Q)/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Arial"/>
        <family val="2"/>
      </rPr>
      <t>sol</t>
    </r>
  </si>
  <si>
    <t>le choix des dimensions</t>
  </si>
  <si>
    <t>≥</t>
  </si>
  <si>
    <r>
      <t>A</t>
    </r>
    <r>
      <rPr>
        <sz val="11"/>
        <color theme="1"/>
        <rFont val="Calibri"/>
        <family val="2"/>
      </rPr>
      <t>≥A1</t>
    </r>
  </si>
  <si>
    <t>La hauteur utile « d »</t>
  </si>
  <si>
    <r>
      <t>d≥sup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(A-a)/4;(B-b)/4</t>
    </r>
    <r>
      <rPr>
        <sz val="11"/>
        <color theme="1"/>
        <rFont val="Calibri"/>
        <family val="2"/>
      </rPr>
      <t>]</t>
    </r>
  </si>
  <si>
    <t>hauteur totale: h</t>
  </si>
  <si>
    <t>h=d+0,05m</t>
  </si>
  <si>
    <t>résultats</t>
  </si>
  <si>
    <t>Poids propre de la semelle</t>
  </si>
  <si>
    <t>Charge totale sur le sol</t>
  </si>
  <si>
    <t>Contrainte de travail sur le sol</t>
  </si>
  <si>
    <t xml:space="preserve"> ( A x B )</t>
  </si>
  <si>
    <t xml:space="preserve"> ( A x B x h x 0.025 )</t>
  </si>
  <si>
    <r>
      <t>A1=(Sx(a/b))</t>
    </r>
    <r>
      <rPr>
        <sz val="11"/>
        <color theme="1"/>
        <rFont val="Calibri"/>
        <family val="2"/>
      </rPr>
      <t>^½</t>
    </r>
  </si>
  <si>
    <t>B1=(Sx(b/a))^½</t>
  </si>
  <si>
    <t>(N/S)</t>
  </si>
  <si>
    <t>Pp=</t>
  </si>
  <si>
    <t>N=</t>
  </si>
  <si>
    <t>S=</t>
  </si>
  <si>
    <t>Mpa</t>
  </si>
  <si>
    <t>M2</t>
  </si>
  <si>
    <t>dimensions de poteau</t>
  </si>
  <si>
    <t>contrainte de l'acier etulisée</t>
  </si>
  <si>
    <t xml:space="preserve">contrainte de béton à 28 jours </t>
  </si>
  <si>
    <t>vérification de contrainte admissible du sol</t>
  </si>
  <si>
    <t xml:space="preserve">vérification </t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</si>
  <si>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Swis721 LtEx BT"/>
        <family val="2"/>
      </rPr>
      <t>'</t>
    </r>
    <r>
      <rPr>
        <sz val="12"/>
        <color theme="1"/>
        <rFont val="Arial"/>
        <family val="2"/>
      </rPr>
      <t>=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</si>
  <si>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Swis721 LtEx BT"/>
        <family val="2"/>
      </rPr>
      <t>'</t>
    </r>
    <r>
      <rPr>
        <sz val="11"/>
        <color theme="1"/>
        <rFont val="Calibri"/>
        <family val="2"/>
      </rPr>
      <t>&lt;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</rPr>
      <t>sol</t>
    </r>
  </si>
  <si>
    <t xml:space="preserve">determination des aciers </t>
  </si>
  <si>
    <t>nappe inferieure//a B</t>
  </si>
  <si>
    <r>
      <rPr>
        <sz val="12"/>
        <color theme="1"/>
        <rFont val="Symbol"/>
        <family val="1"/>
        <charset val="2"/>
      </rPr>
      <t>g</t>
    </r>
    <r>
      <rPr>
        <sz val="12"/>
        <color theme="1"/>
        <rFont val="Calibri"/>
        <family val="2"/>
      </rPr>
      <t>s</t>
    </r>
  </si>
  <si>
    <t>combinaison accidentaille</t>
  </si>
  <si>
    <t>les autres cas</t>
  </si>
  <si>
    <r>
      <t>As//</t>
    </r>
    <r>
      <rPr>
        <sz val="8"/>
        <color theme="1"/>
        <rFont val="Arial"/>
        <family val="2"/>
      </rPr>
      <t>A</t>
    </r>
    <r>
      <rPr>
        <sz val="10"/>
        <color theme="1"/>
        <rFont val="Arial"/>
        <family val="2"/>
      </rPr>
      <t>=(Nu(A-a)</t>
    </r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Arial"/>
        <family val="2"/>
      </rPr>
      <t>s</t>
    </r>
    <r>
      <rPr>
        <sz val="10"/>
        <color theme="1"/>
        <rFont val="Arial"/>
        <family val="2"/>
      </rPr>
      <t>/(8xdxfe)</t>
    </r>
  </si>
  <si>
    <r>
      <t>As//</t>
    </r>
    <r>
      <rPr>
        <sz val="8"/>
        <color theme="1"/>
        <rFont val="Arial"/>
        <family val="2"/>
      </rPr>
      <t>B</t>
    </r>
    <r>
      <rPr>
        <sz val="10"/>
        <color theme="1"/>
        <rFont val="Arial"/>
        <family val="2"/>
      </rPr>
      <t>=(Nu(B-b)</t>
    </r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Arial"/>
        <family val="2"/>
      </rPr>
      <t>s</t>
    </r>
    <r>
      <rPr>
        <sz val="10"/>
        <color theme="1"/>
        <rFont val="Arial"/>
        <family val="2"/>
      </rPr>
      <t>/(8xdxfe)</t>
    </r>
  </si>
  <si>
    <t>cm² par mètre</t>
  </si>
  <si>
    <t xml:space="preserve">Effort permanant </t>
  </si>
  <si>
    <t xml:space="preserve">Effort variable </t>
  </si>
  <si>
    <t>G=</t>
  </si>
  <si>
    <t>Q=</t>
  </si>
  <si>
    <t>B≥B1</t>
  </si>
  <si>
    <t>le choix de la hauteur utile « d »</t>
  </si>
  <si>
    <t>(Pp semelle +Nser)</t>
  </si>
  <si>
    <t>Choix des sections commerçiales</t>
  </si>
  <si>
    <t>voir le tableau des acier</t>
  </si>
  <si>
    <t>As//A=</t>
  </si>
  <si>
    <t>As//B=</t>
  </si>
  <si>
    <t>nappe supérieure//a A</t>
  </si>
  <si>
    <t xml:space="preserve">semelle isolée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</si>
</sst>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Swis721 LtEx BT"/>
      <family val="2"/>
    </font>
    <font>
      <sz val="12"/>
      <color theme="1"/>
      <name val="Swis721 LtEx BT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0" xfId="0" applyFont="1"/>
    <xf numFmtId="0" fontId="0" fillId="0" borderId="39" xfId="0" applyBorder="1" applyAlignment="1">
      <alignment horizontal="left" vertical="center"/>
    </xf>
    <xf numFmtId="8" fontId="0" fillId="0" borderId="0" xfId="0" applyNumberFormat="1" applyAlignment="1">
      <alignment horizontal="left" vertical="center"/>
    </xf>
    <xf numFmtId="0" fontId="10" fillId="0" borderId="0" xfId="0" applyFont="1"/>
    <xf numFmtId="0" fontId="0" fillId="3" borderId="1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0" fontId="8" fillId="7" borderId="35" xfId="0" applyFont="1" applyFill="1" applyBorder="1"/>
    <xf numFmtId="0" fontId="0" fillId="7" borderId="6" xfId="0" applyFill="1" applyBorder="1" applyAlignment="1">
      <alignment horizontal="left" vertical="center"/>
    </xf>
    <xf numFmtId="0" fontId="0" fillId="7" borderId="38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6" fillId="6" borderId="29" xfId="0" applyFont="1" applyFill="1" applyBorder="1" applyAlignment="1" applyProtection="1">
      <alignment horizontal="right" vertical="center"/>
      <protection hidden="1"/>
    </xf>
    <xf numFmtId="0" fontId="0" fillId="6" borderId="18" xfId="0" applyFill="1" applyBorder="1" applyAlignment="1">
      <alignment horizontal="right" vertical="center"/>
    </xf>
    <xf numFmtId="0" fontId="6" fillId="6" borderId="5" xfId="0" quotePrefix="1" applyFont="1" applyFill="1" applyBorder="1" applyAlignment="1" applyProtection="1">
      <alignment horizontal="right" vertical="center"/>
      <protection hidden="1"/>
    </xf>
    <xf numFmtId="0" fontId="6" fillId="6" borderId="18" xfId="0" quotePrefix="1" applyFont="1" applyFill="1" applyBorder="1" applyAlignment="1" applyProtection="1">
      <alignment horizontal="right" vertical="center"/>
      <protection hidden="1"/>
    </xf>
    <xf numFmtId="0" fontId="0" fillId="8" borderId="45" xfId="0" applyFill="1" applyBorder="1" applyAlignment="1">
      <alignment horizontal="right" vertical="center"/>
    </xf>
    <xf numFmtId="0" fontId="0" fillId="8" borderId="47" xfId="0" applyFill="1" applyBorder="1" applyAlignment="1">
      <alignment horizontal="right" vertical="center"/>
    </xf>
    <xf numFmtId="0" fontId="5" fillId="8" borderId="49" xfId="0" applyFont="1" applyFill="1" applyBorder="1" applyAlignment="1">
      <alignment horizontal="right"/>
    </xf>
    <xf numFmtId="0" fontId="0" fillId="8" borderId="46" xfId="0" applyFill="1" applyBorder="1" applyAlignment="1">
      <alignment horizontal="left" vertical="center"/>
    </xf>
    <xf numFmtId="0" fontId="0" fillId="8" borderId="48" xfId="0" applyFill="1" applyBorder="1" applyAlignment="1">
      <alignment horizontal="left" vertical="center"/>
    </xf>
    <xf numFmtId="0" fontId="6" fillId="8" borderId="48" xfId="0" applyFont="1" applyFill="1" applyBorder="1" applyAlignment="1" applyProtection="1">
      <alignment vertical="center"/>
      <protection hidden="1"/>
    </xf>
    <xf numFmtId="0" fontId="0" fillId="8" borderId="50" xfId="0" applyFill="1" applyBorder="1" applyAlignment="1">
      <alignment horizontal="left" vertical="center"/>
    </xf>
    <xf numFmtId="0" fontId="0" fillId="10" borderId="6" xfId="0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0" fontId="4" fillId="6" borderId="18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10" fillId="0" borderId="0" xfId="0" applyFont="1" applyBorder="1"/>
    <xf numFmtId="0" fontId="0" fillId="0" borderId="64" xfId="0" applyBorder="1" applyAlignment="1">
      <alignment horizontal="left" vertical="center"/>
    </xf>
    <xf numFmtId="0" fontId="3" fillId="0" borderId="54" xfId="0" applyFont="1" applyBorder="1"/>
    <xf numFmtId="0" fontId="3" fillId="0" borderId="67" xfId="0" applyFont="1" applyBorder="1"/>
    <xf numFmtId="0" fontId="10" fillId="0" borderId="23" xfId="0" applyFont="1" applyBorder="1"/>
    <xf numFmtId="164" fontId="0" fillId="10" borderId="3" xfId="0" applyNumberForma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20" xfId="0" applyFont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0" fillId="7" borderId="45" xfId="0" applyFill="1" applyBorder="1" applyAlignment="1">
      <alignment horizontal="left" vertical="center"/>
    </xf>
    <xf numFmtId="0" fontId="0" fillId="7" borderId="31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51" xfId="0" quotePrefix="1" applyFont="1" applyBorder="1" applyAlignment="1" applyProtection="1">
      <alignment horizontal="left" vertical="center"/>
      <protection hidden="1"/>
    </xf>
    <xf numFmtId="0" fontId="1" fillId="0" borderId="1" xfId="0" quotePrefix="1" applyFont="1" applyBorder="1" applyAlignment="1" applyProtection="1">
      <alignment horizontal="left" vertical="center"/>
      <protection hidden="1"/>
    </xf>
    <xf numFmtId="0" fontId="0" fillId="0" borderId="1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7" xfId="0" quotePrefix="1" applyFont="1" applyBorder="1" applyAlignment="1" applyProtection="1">
      <alignment horizontal="left" vertical="center"/>
      <protection hidden="1"/>
    </xf>
    <xf numFmtId="0" fontId="6" fillId="0" borderId="33" xfId="0" quotePrefix="1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0" fillId="3" borderId="2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31" xfId="0" applyFont="1" applyBorder="1" applyAlignment="1" applyProtection="1">
      <alignment horizontal="left" vertical="center"/>
      <protection hidden="1"/>
    </xf>
    <xf numFmtId="0" fontId="6" fillId="0" borderId="32" xfId="0" applyFont="1" applyBorder="1" applyAlignment="1" applyProtection="1">
      <alignment horizontal="left" vertical="center"/>
      <protection hidden="1"/>
    </xf>
    <xf numFmtId="0" fontId="6" fillId="0" borderId="41" xfId="0" applyFont="1" applyBorder="1" applyAlignment="1" applyProtection="1">
      <alignment horizontal="left" vertical="center"/>
      <protection hidden="1"/>
    </xf>
    <xf numFmtId="0" fontId="0" fillId="0" borderId="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10" borderId="30" xfId="0" applyFill="1" applyBorder="1" applyAlignment="1">
      <alignment horizontal="left" vertical="center"/>
    </xf>
    <xf numFmtId="0" fontId="0" fillId="10" borderId="56" xfId="0" applyFill="1" applyBorder="1" applyAlignment="1">
      <alignment horizontal="left" vertical="center"/>
    </xf>
    <xf numFmtId="0" fontId="0" fillId="10" borderId="14" xfId="0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0" fontId="0" fillId="10" borderId="13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25" xfId="0" quotePrefix="1" applyFont="1" applyBorder="1" applyAlignment="1" applyProtection="1">
      <alignment horizontal="left" vertical="center"/>
      <protection hidden="1"/>
    </xf>
    <xf numFmtId="0" fontId="1" fillId="0" borderId="26" xfId="0" quotePrefix="1" applyFont="1" applyBorder="1" applyAlignment="1" applyProtection="1">
      <alignment horizontal="left" vertical="center"/>
      <protection hidden="1"/>
    </xf>
    <xf numFmtId="0" fontId="1" fillId="0" borderId="27" xfId="0" quotePrefix="1" applyFont="1" applyBorder="1" applyAlignment="1" applyProtection="1">
      <alignment horizontal="left" vertical="center"/>
      <protection hidden="1"/>
    </xf>
    <xf numFmtId="0" fontId="1" fillId="0" borderId="25" xfId="0" quotePrefix="1" applyFont="1" applyBorder="1" applyAlignment="1" applyProtection="1">
      <alignment horizontal="left" vertical="center"/>
      <protection hidden="1"/>
    </xf>
    <xf numFmtId="0" fontId="5" fillId="9" borderId="25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6" fillId="5" borderId="35" xfId="0" applyFont="1" applyFill="1" applyBorder="1" applyAlignment="1" applyProtection="1">
      <alignment horizontal="center" vertical="center"/>
      <protection hidden="1"/>
    </xf>
    <xf numFmtId="0" fontId="6" fillId="5" borderId="30" xfId="0" applyFont="1" applyFill="1" applyBorder="1" applyAlignment="1" applyProtection="1">
      <alignment horizontal="center" vertical="center"/>
      <protection hidden="1"/>
    </xf>
    <xf numFmtId="0" fontId="0" fillId="5" borderId="2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  <protection hidden="1"/>
    </xf>
    <xf numFmtId="0" fontId="2" fillId="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180974</xdr:colOff>
      <xdr:row>22</xdr:row>
      <xdr:rowOff>204495</xdr:rowOff>
    </xdr:from>
    <xdr:to>
      <xdr:col>16</xdr:col>
      <xdr:colOff>85725</xdr:colOff>
      <xdr:row>42</xdr:row>
      <xdr:rowOff>95249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9" y="4738395"/>
          <a:ext cx="6486526" cy="4015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topLeftCell="G25" zoomScale="120" zoomScaleNormal="120" workbookViewId="0">
      <selection activeCell="M22" sqref="M22:O22"/>
    </sheetView>
  </sheetViews>
  <sheetFormatPr baseColWidth="10" defaultRowHeight="15" x14ac:dyDescent="0.25"/>
  <cols>
    <col min="1" max="1" width="11.42578125" style="1"/>
    <col min="2" max="2" width="16" style="1" customWidth="1"/>
    <col min="3" max="3" width="28.42578125" style="1" customWidth="1"/>
    <col min="4" max="4" width="14.85546875" style="1" customWidth="1"/>
    <col min="5" max="5" width="12.28515625" style="1" customWidth="1"/>
    <col min="6" max="6" width="18.7109375" style="1" customWidth="1"/>
    <col min="7" max="7" width="14.28515625" style="1" customWidth="1"/>
    <col min="8" max="8" width="4.85546875" style="1" customWidth="1"/>
    <col min="9" max="9" width="11.42578125" style="1"/>
    <col min="10" max="10" width="15.85546875" style="1" customWidth="1"/>
    <col min="11" max="11" width="10.5703125" style="1" customWidth="1"/>
    <col min="12" max="12" width="21" style="1" customWidth="1"/>
    <col min="13" max="13" width="11.42578125" style="1"/>
    <col min="14" max="14" width="7.85546875" style="1" customWidth="1"/>
    <col min="15" max="15" width="4.28515625" style="1" customWidth="1"/>
    <col min="16" max="16384" width="11.42578125" style="1"/>
  </cols>
  <sheetData>
    <row r="2" spans="1:14" x14ac:dyDescent="0.25">
      <c r="D2" s="64" t="s">
        <v>76</v>
      </c>
      <c r="E2" s="65"/>
      <c r="F2" s="65"/>
      <c r="G2" s="65"/>
      <c r="H2" s="65"/>
      <c r="I2" s="65"/>
      <c r="J2" s="65"/>
      <c r="K2" s="65"/>
      <c r="L2" s="65"/>
    </row>
    <row r="3" spans="1:14" x14ac:dyDescent="0.25">
      <c r="D3" s="65"/>
      <c r="E3" s="65"/>
      <c r="F3" s="65"/>
      <c r="G3" s="65"/>
      <c r="H3" s="65"/>
      <c r="I3" s="65"/>
      <c r="J3" s="65"/>
      <c r="K3" s="65"/>
      <c r="L3" s="65"/>
    </row>
    <row r="4" spans="1:14" x14ac:dyDescent="0.25">
      <c r="D4" s="65"/>
      <c r="E4" s="65"/>
      <c r="F4" s="65"/>
      <c r="G4" s="65"/>
      <c r="H4" s="65"/>
      <c r="I4" s="65"/>
      <c r="J4" s="65"/>
      <c r="K4" s="65"/>
      <c r="L4" s="65"/>
    </row>
    <row r="5" spans="1:14" ht="15.75" thickBot="1" x14ac:dyDescent="0.3">
      <c r="J5" s="2"/>
    </row>
    <row r="6" spans="1:14" ht="16.5" thickTop="1" thickBot="1" x14ac:dyDescent="0.3">
      <c r="A6" s="80" t="s">
        <v>24</v>
      </c>
      <c r="B6" s="81"/>
      <c r="C6" s="81"/>
      <c r="D6" s="81"/>
      <c r="E6" s="81"/>
      <c r="F6" s="81"/>
      <c r="G6" s="82"/>
      <c r="I6" s="114" t="s">
        <v>35</v>
      </c>
      <c r="J6" s="115"/>
      <c r="K6" s="115"/>
      <c r="L6" s="115"/>
      <c r="M6" s="116"/>
    </row>
    <row r="7" spans="1:14" ht="16.5" thickTop="1" thickBot="1" x14ac:dyDescent="0.3">
      <c r="A7" s="55" t="s">
        <v>49</v>
      </c>
      <c r="B7" s="56"/>
      <c r="C7" s="106" t="s">
        <v>3</v>
      </c>
      <c r="D7" s="107"/>
      <c r="E7" s="23" t="s">
        <v>11</v>
      </c>
      <c r="F7" s="34">
        <v>0.25</v>
      </c>
      <c r="G7" s="8" t="s">
        <v>17</v>
      </c>
      <c r="H7" s="3"/>
      <c r="I7" s="125" t="s">
        <v>25</v>
      </c>
      <c r="J7" s="126"/>
      <c r="K7" s="126"/>
      <c r="L7" s="19" t="s">
        <v>27</v>
      </c>
      <c r="M7" s="13">
        <f>F13/F15</f>
        <v>1.8333333333333335</v>
      </c>
      <c r="N7" s="3"/>
    </row>
    <row r="8" spans="1:14" ht="16.5" thickTop="1" thickBot="1" x14ac:dyDescent="0.3">
      <c r="A8" s="57"/>
      <c r="B8" s="58"/>
      <c r="C8" s="108" t="s">
        <v>4</v>
      </c>
      <c r="D8" s="109"/>
      <c r="E8" s="24" t="s">
        <v>12</v>
      </c>
      <c r="F8" s="35">
        <v>0.2</v>
      </c>
      <c r="G8" s="4" t="s">
        <v>17</v>
      </c>
      <c r="I8" s="117" t="s">
        <v>26</v>
      </c>
      <c r="J8" s="118"/>
      <c r="K8" s="119"/>
      <c r="L8" s="20" t="s">
        <v>41</v>
      </c>
      <c r="M8" s="14">
        <f>SQRT(M7*F8/F7)</f>
        <v>1.2110601416389968</v>
      </c>
    </row>
    <row r="9" spans="1:14" ht="16.5" thickTop="1" thickBot="1" x14ac:dyDescent="0.3">
      <c r="A9" s="83" t="s">
        <v>50</v>
      </c>
      <c r="B9" s="84"/>
      <c r="C9" s="84"/>
      <c r="D9" s="85"/>
      <c r="E9" s="25" t="s">
        <v>13</v>
      </c>
      <c r="F9" s="35">
        <v>400</v>
      </c>
      <c r="G9" s="5" t="s">
        <v>18</v>
      </c>
      <c r="I9" s="120"/>
      <c r="J9" s="121"/>
      <c r="K9" s="122"/>
      <c r="L9" s="21" t="s">
        <v>42</v>
      </c>
      <c r="M9" s="15">
        <f>SQRT(M7*F7/F8)</f>
        <v>1.5138251770487459</v>
      </c>
    </row>
    <row r="10" spans="1:14" ht="16.5" thickTop="1" thickBot="1" x14ac:dyDescent="0.3">
      <c r="A10" s="68" t="s">
        <v>51</v>
      </c>
      <c r="B10" s="69"/>
      <c r="C10" s="69"/>
      <c r="D10" s="70"/>
      <c r="E10" s="25" t="s">
        <v>14</v>
      </c>
      <c r="F10" s="35">
        <v>22</v>
      </c>
      <c r="G10" s="6" t="s">
        <v>18</v>
      </c>
      <c r="H10" s="10"/>
      <c r="I10" s="83" t="s">
        <v>28</v>
      </c>
      <c r="J10" s="84"/>
      <c r="K10" s="84"/>
      <c r="L10" s="71" t="s">
        <v>30</v>
      </c>
      <c r="M10" s="127">
        <v>1.5</v>
      </c>
    </row>
    <row r="11" spans="1:14" ht="16.5" thickTop="1" thickBot="1" x14ac:dyDescent="0.3">
      <c r="A11" s="68" t="s">
        <v>64</v>
      </c>
      <c r="B11" s="69"/>
      <c r="C11" s="69"/>
      <c r="D11" s="70"/>
      <c r="E11" s="25" t="s">
        <v>66</v>
      </c>
      <c r="F11" s="54">
        <v>0.16700000000000001</v>
      </c>
      <c r="G11" s="6" t="s">
        <v>19</v>
      </c>
      <c r="H11" s="10"/>
      <c r="I11" s="123"/>
      <c r="J11" s="101"/>
      <c r="K11" s="101"/>
      <c r="L11" s="72"/>
      <c r="M11" s="128"/>
    </row>
    <row r="12" spans="1:14" ht="16.5" thickTop="1" thickBot="1" x14ac:dyDescent="0.3">
      <c r="A12" s="68" t="s">
        <v>65</v>
      </c>
      <c r="B12" s="69"/>
      <c r="C12" s="69"/>
      <c r="D12" s="70"/>
      <c r="E12" s="25" t="s">
        <v>67</v>
      </c>
      <c r="F12" s="35">
        <v>0.38300000000000001</v>
      </c>
      <c r="G12" s="6" t="s">
        <v>19</v>
      </c>
      <c r="H12" s="10"/>
      <c r="I12" s="123"/>
      <c r="J12" s="101"/>
      <c r="K12" s="101"/>
      <c r="L12" s="73" t="s">
        <v>68</v>
      </c>
      <c r="M12" s="129">
        <v>2</v>
      </c>
    </row>
    <row r="13" spans="1:14" ht="16.5" thickTop="1" thickBot="1" x14ac:dyDescent="0.3">
      <c r="A13" s="133" t="s">
        <v>0</v>
      </c>
      <c r="B13" s="134"/>
      <c r="C13" s="134"/>
      <c r="D13" s="135"/>
      <c r="E13" s="25" t="s">
        <v>15</v>
      </c>
      <c r="F13" s="40">
        <f>F11+F12</f>
        <v>0.55000000000000004</v>
      </c>
      <c r="G13" s="4" t="s">
        <v>19</v>
      </c>
      <c r="H13" s="10"/>
      <c r="I13" s="124"/>
      <c r="J13" s="102"/>
      <c r="K13" s="102"/>
      <c r="L13" s="71"/>
      <c r="M13" s="127"/>
    </row>
    <row r="14" spans="1:14" ht="16.5" thickTop="1" thickBot="1" x14ac:dyDescent="0.3">
      <c r="A14" s="136" t="s">
        <v>1</v>
      </c>
      <c r="B14" s="134"/>
      <c r="C14" s="134"/>
      <c r="D14" s="134"/>
      <c r="E14" s="26" t="s">
        <v>16</v>
      </c>
      <c r="F14" s="40">
        <f>1.35*F11+1.5*F12</f>
        <v>0.79995000000000005</v>
      </c>
      <c r="G14" s="4" t="s">
        <v>19</v>
      </c>
      <c r="I14" s="110" t="s">
        <v>31</v>
      </c>
      <c r="J14" s="111"/>
      <c r="K14" s="111"/>
      <c r="L14" s="20" t="s">
        <v>32</v>
      </c>
      <c r="M14" s="14">
        <f>MAX((M10-F8)/4,(M12-F7)/4)</f>
        <v>0.4375</v>
      </c>
    </row>
    <row r="15" spans="1:14" ht="17.25" thickTop="1" thickBot="1" x14ac:dyDescent="0.3">
      <c r="A15" s="86" t="s">
        <v>2</v>
      </c>
      <c r="B15" s="87"/>
      <c r="C15" s="88" t="s">
        <v>5</v>
      </c>
      <c r="D15" s="89"/>
      <c r="E15" s="36" t="s">
        <v>10</v>
      </c>
      <c r="F15" s="130">
        <v>0.3</v>
      </c>
      <c r="G15" s="91" t="s">
        <v>18</v>
      </c>
      <c r="H15" s="10"/>
      <c r="I15" s="66" t="s">
        <v>69</v>
      </c>
      <c r="J15" s="67"/>
      <c r="K15" s="67"/>
      <c r="L15" s="67"/>
      <c r="M15" s="41">
        <v>0.5</v>
      </c>
    </row>
    <row r="16" spans="1:14" ht="17.25" thickTop="1" thickBot="1" x14ac:dyDescent="0.3">
      <c r="A16" s="74"/>
      <c r="B16" s="75"/>
      <c r="C16" s="66" t="s">
        <v>9</v>
      </c>
      <c r="D16" s="90"/>
      <c r="E16" s="37" t="s">
        <v>20</v>
      </c>
      <c r="F16" s="130"/>
      <c r="G16" s="91"/>
      <c r="I16" s="112" t="s">
        <v>33</v>
      </c>
      <c r="J16" s="113"/>
      <c r="K16" s="113"/>
      <c r="L16" s="22" t="s">
        <v>34</v>
      </c>
      <c r="M16" s="15">
        <f>M15+0.05</f>
        <v>0.55000000000000004</v>
      </c>
    </row>
    <row r="17" spans="1:16" ht="17.25" thickTop="1" thickBot="1" x14ac:dyDescent="0.3">
      <c r="A17" s="76"/>
      <c r="B17" s="77"/>
      <c r="C17" s="66" t="s">
        <v>6</v>
      </c>
      <c r="D17" s="91"/>
      <c r="E17" s="38" t="s">
        <v>21</v>
      </c>
      <c r="F17" s="130"/>
      <c r="G17" s="91"/>
      <c r="I17" s="140" t="s">
        <v>52</v>
      </c>
      <c r="J17" s="141"/>
      <c r="K17" s="141"/>
      <c r="L17" s="141"/>
      <c r="M17" s="141"/>
      <c r="N17" s="141"/>
      <c r="O17" s="142"/>
      <c r="P17" s="3"/>
    </row>
    <row r="18" spans="1:16" ht="17.25" thickTop="1" thickBot="1" x14ac:dyDescent="0.3">
      <c r="A18" s="76"/>
      <c r="B18" s="77"/>
      <c r="C18" s="66" t="s">
        <v>7</v>
      </c>
      <c r="D18" s="90"/>
      <c r="E18" s="37" t="s">
        <v>22</v>
      </c>
      <c r="F18" s="130"/>
      <c r="G18" s="91"/>
      <c r="I18" s="151" t="s">
        <v>36</v>
      </c>
      <c r="J18" s="152"/>
      <c r="K18" s="143" t="s">
        <v>40</v>
      </c>
      <c r="L18" s="144"/>
      <c r="M18" s="27" t="s">
        <v>44</v>
      </c>
      <c r="N18" s="16">
        <f>M10*M12*M16*0.025</f>
        <v>4.1250000000000009E-2</v>
      </c>
      <c r="O18" s="30" t="s">
        <v>19</v>
      </c>
    </row>
    <row r="19" spans="1:16" ht="17.25" thickTop="1" thickBot="1" x14ac:dyDescent="0.3">
      <c r="A19" s="78"/>
      <c r="B19" s="79"/>
      <c r="C19" s="59" t="s">
        <v>8</v>
      </c>
      <c r="D19" s="60"/>
      <c r="E19" s="39" t="s">
        <v>23</v>
      </c>
      <c r="F19" s="131"/>
      <c r="G19" s="132"/>
      <c r="I19" s="153" t="s">
        <v>37</v>
      </c>
      <c r="J19" s="154"/>
      <c r="K19" s="145" t="s">
        <v>70</v>
      </c>
      <c r="L19" s="146"/>
      <c r="M19" s="28" t="s">
        <v>45</v>
      </c>
      <c r="N19" s="17">
        <f>N18+F13</f>
        <v>0.59125000000000005</v>
      </c>
      <c r="O19" s="31" t="s">
        <v>19</v>
      </c>
    </row>
    <row r="20" spans="1:16" ht="16.5" thickTop="1" thickBot="1" x14ac:dyDescent="0.3">
      <c r="A20" s="7"/>
      <c r="G20" s="7"/>
      <c r="I20" s="153" t="s">
        <v>25</v>
      </c>
      <c r="J20" s="154"/>
      <c r="K20" s="147" t="s">
        <v>39</v>
      </c>
      <c r="L20" s="144"/>
      <c r="M20" s="28" t="s">
        <v>46</v>
      </c>
      <c r="N20" s="17">
        <f>M10*M12</f>
        <v>3</v>
      </c>
      <c r="O20" s="32" t="s">
        <v>48</v>
      </c>
    </row>
    <row r="21" spans="1:16" ht="15" customHeight="1" thickTop="1" thickBot="1" x14ac:dyDescent="0.3">
      <c r="I21" s="153" t="s">
        <v>38</v>
      </c>
      <c r="J21" s="154"/>
      <c r="K21" s="145" t="s">
        <v>43</v>
      </c>
      <c r="L21" s="146"/>
      <c r="M21" s="29" t="s">
        <v>54</v>
      </c>
      <c r="N21" s="18">
        <f>N19/N20</f>
        <v>0.19708333333333336</v>
      </c>
      <c r="O21" s="33" t="s">
        <v>47</v>
      </c>
    </row>
    <row r="22" spans="1:16" ht="15" customHeight="1" thickTop="1" thickBot="1" x14ac:dyDescent="0.25">
      <c r="I22" s="149" t="s">
        <v>53</v>
      </c>
      <c r="J22" s="150"/>
      <c r="K22" s="148" t="s">
        <v>55</v>
      </c>
      <c r="L22" s="146"/>
      <c r="M22" s="137" t="str">
        <f>IF(N21&lt;F15,"validée","non validée")</f>
        <v>validée</v>
      </c>
      <c r="N22" s="138"/>
      <c r="O22" s="139"/>
    </row>
    <row r="23" spans="1:16" ht="18" customHeight="1" thickTop="1" x14ac:dyDescent="0.2">
      <c r="E23" s="9"/>
      <c r="K23" s="7"/>
    </row>
    <row r="24" spans="1:16" ht="15.75" thickBot="1" x14ac:dyDescent="0.3"/>
    <row r="25" spans="1:16" ht="15.75" customHeight="1" thickTop="1" thickBot="1" x14ac:dyDescent="0.3">
      <c r="C25" s="94" t="s">
        <v>56</v>
      </c>
      <c r="D25" s="95"/>
      <c r="E25" s="95"/>
      <c r="F25" s="95"/>
      <c r="G25" s="96"/>
    </row>
    <row r="26" spans="1:16" ht="16.5" thickTop="1" x14ac:dyDescent="0.25">
      <c r="C26" s="97" t="s">
        <v>58</v>
      </c>
      <c r="D26" s="101" t="s">
        <v>59</v>
      </c>
      <c r="E26" s="101"/>
      <c r="F26" s="53">
        <v>1.5</v>
      </c>
      <c r="G26" s="99"/>
      <c r="H26" s="3"/>
    </row>
    <row r="27" spans="1:16" ht="16.5" thickBot="1" x14ac:dyDescent="0.3">
      <c r="C27" s="98"/>
      <c r="D27" s="102" t="s">
        <v>60</v>
      </c>
      <c r="E27" s="103"/>
      <c r="F27" s="49">
        <v>1.1499999999999999</v>
      </c>
      <c r="G27" s="100"/>
      <c r="H27" s="3"/>
    </row>
    <row r="28" spans="1:16" ht="22.5" customHeight="1" thickTop="1" thickBot="1" x14ac:dyDescent="0.3">
      <c r="C28" s="48" t="s">
        <v>75</v>
      </c>
      <c r="D28" s="104" t="s">
        <v>61</v>
      </c>
      <c r="E28" s="105"/>
      <c r="F28" s="50">
        <f>(F14*(M10-F8)*F27)/(8*M15*F9)*10000</f>
        <v>7.4745328124999997</v>
      </c>
      <c r="G28" s="51" t="s">
        <v>63</v>
      </c>
      <c r="H28" s="3"/>
    </row>
    <row r="29" spans="1:16" ht="20.25" customHeight="1" thickBot="1" x14ac:dyDescent="0.3">
      <c r="C29" s="47" t="s">
        <v>57</v>
      </c>
      <c r="D29" s="92" t="s">
        <v>62</v>
      </c>
      <c r="E29" s="93"/>
      <c r="F29" s="46">
        <f>(F14*(M12-F7)*F27)/(8*M15*F9)*10000</f>
        <v>10.06187109375</v>
      </c>
      <c r="G29" s="52" t="s">
        <v>63</v>
      </c>
    </row>
    <row r="30" spans="1:16" ht="16.5" thickTop="1" thickBot="1" x14ac:dyDescent="0.3">
      <c r="C30" s="61" t="s">
        <v>71</v>
      </c>
      <c r="D30" s="62" t="s">
        <v>72</v>
      </c>
      <c r="E30" s="63"/>
      <c r="F30" s="44" t="s">
        <v>73</v>
      </c>
      <c r="G30" s="42"/>
    </row>
    <row r="31" spans="1:16" ht="16.5" thickTop="1" thickBot="1" x14ac:dyDescent="0.3">
      <c r="C31" s="61"/>
      <c r="D31" s="62"/>
      <c r="E31" s="63"/>
      <c r="F31" s="45" t="s">
        <v>74</v>
      </c>
      <c r="G31" s="43"/>
    </row>
    <row r="32" spans="1:16" ht="16.5" thickTop="1" x14ac:dyDescent="0.25">
      <c r="J32" s="11"/>
      <c r="M32" s="12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2">
    <mergeCell ref="M22:O22"/>
    <mergeCell ref="I17:O17"/>
    <mergeCell ref="K18:L18"/>
    <mergeCell ref="K19:L19"/>
    <mergeCell ref="K20:L20"/>
    <mergeCell ref="K21:L21"/>
    <mergeCell ref="K22:L22"/>
    <mergeCell ref="I22:J22"/>
    <mergeCell ref="I18:J18"/>
    <mergeCell ref="I19:J19"/>
    <mergeCell ref="I20:J20"/>
    <mergeCell ref="I21:J21"/>
    <mergeCell ref="C7:D7"/>
    <mergeCell ref="C8:D8"/>
    <mergeCell ref="I14:K14"/>
    <mergeCell ref="I16:K16"/>
    <mergeCell ref="I6:M6"/>
    <mergeCell ref="I8:K9"/>
    <mergeCell ref="I10:K13"/>
    <mergeCell ref="I7:K7"/>
    <mergeCell ref="M10:M11"/>
    <mergeCell ref="M12:M13"/>
    <mergeCell ref="F15:F19"/>
    <mergeCell ref="G15:G19"/>
    <mergeCell ref="A10:D10"/>
    <mergeCell ref="A13:D13"/>
    <mergeCell ref="A14:D14"/>
    <mergeCell ref="C18:D18"/>
    <mergeCell ref="C17:D17"/>
    <mergeCell ref="D29:E29"/>
    <mergeCell ref="C25:G25"/>
    <mergeCell ref="C26:C27"/>
    <mergeCell ref="G26:G27"/>
    <mergeCell ref="D26:E26"/>
    <mergeCell ref="D27:E27"/>
    <mergeCell ref="D28:E28"/>
    <mergeCell ref="A7:B8"/>
    <mergeCell ref="C19:D19"/>
    <mergeCell ref="C30:C31"/>
    <mergeCell ref="D30:E31"/>
    <mergeCell ref="D2:L4"/>
    <mergeCell ref="I15:L15"/>
    <mergeCell ref="A11:D11"/>
    <mergeCell ref="A12:D12"/>
    <mergeCell ref="L10:L11"/>
    <mergeCell ref="L12:L13"/>
    <mergeCell ref="A16:B19"/>
    <mergeCell ref="A6:G6"/>
    <mergeCell ref="A9:D9"/>
    <mergeCell ref="A15:B15"/>
    <mergeCell ref="C15:D15"/>
    <mergeCell ref="C16:D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othman F</dc:creator>
  <cp:lastModifiedBy>FUJITSU</cp:lastModifiedBy>
  <dcterms:created xsi:type="dcterms:W3CDTF">2016-05-05T21:29:39Z</dcterms:created>
  <dcterms:modified xsi:type="dcterms:W3CDTF">2006-04-09T22:43:45Z</dcterms:modified>
</cp:coreProperties>
</file>